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lbertsma\surfdrive - Jelco Albertsma@surfdrive.surf.nl\Experiments\DFT\Ni-ZnTPP\"/>
    </mc:Choice>
  </mc:AlternateContent>
  <xr:revisionPtr revIDLastSave="0" documentId="13_ncr:1_{84B34067-2275-422C-8B54-1F5B4A7402BE}" xr6:coauthVersionLast="47" xr6:coauthVersionMax="47" xr10:uidLastSave="{00000000-0000-0000-0000-000000000000}"/>
  <bookViews>
    <workbookView xWindow="-120" yWindow="-120" windowWidth="29040" windowHeight="15840" xr2:uid="{FDB5A0A1-A820-4DA2-B4A8-0D713879D07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1" l="1"/>
  <c r="H16" i="1"/>
  <c r="H14" i="1"/>
  <c r="I5" i="1"/>
  <c r="H5" i="1"/>
  <c r="G16" i="1"/>
  <c r="G7" i="1"/>
  <c r="G15" i="1"/>
  <c r="G14" i="1"/>
  <c r="B12" i="1"/>
  <c r="C12" i="1"/>
  <c r="D12" i="1"/>
  <c r="E12" i="1"/>
  <c r="B13" i="1"/>
  <c r="C13" i="1"/>
  <c r="D13" i="1"/>
  <c r="E13" i="1"/>
  <c r="B14" i="1"/>
  <c r="C14" i="1"/>
  <c r="D14" i="1"/>
  <c r="E14" i="1"/>
  <c r="B15" i="1"/>
  <c r="F15" i="1" s="1"/>
  <c r="C15" i="1"/>
  <c r="D15" i="1"/>
  <c r="E15" i="1"/>
  <c r="B16" i="1"/>
  <c r="C16" i="1"/>
  <c r="D16" i="1"/>
  <c r="E16" i="1"/>
  <c r="B17" i="1"/>
  <c r="C17" i="1"/>
  <c r="D17" i="1"/>
  <c r="E17" i="1"/>
  <c r="D11" i="1"/>
  <c r="E11" i="1"/>
  <c r="C11" i="1"/>
  <c r="B11" i="1"/>
  <c r="F14" i="1"/>
  <c r="B2" i="1"/>
  <c r="F3" i="1" s="1"/>
  <c r="G5" i="1"/>
  <c r="F6" i="1"/>
  <c r="G6" i="1"/>
  <c r="I6" i="1" s="1"/>
  <c r="F5" i="1"/>
  <c r="F12" i="1" l="1"/>
  <c r="F11" i="1"/>
  <c r="F2" i="1"/>
  <c r="H6" i="1"/>
  <c r="I7" i="1"/>
  <c r="J5" i="1"/>
  <c r="J6" i="1"/>
  <c r="J7" i="1" l="1"/>
  <c r="H7" i="1"/>
</calcChain>
</file>

<file path=xl/sharedStrings.xml><?xml version="1.0" encoding="utf-8"?>
<sst xmlns="http://schemas.openxmlformats.org/spreadsheetml/2006/main" count="32" uniqueCount="21">
  <si>
    <t>Compound</t>
  </si>
  <si>
    <t>U (Eh)</t>
  </si>
  <si>
    <t>H (Eh)</t>
  </si>
  <si>
    <t>G (Eh)</t>
  </si>
  <si>
    <t>NiTPP (LS)</t>
  </si>
  <si>
    <t>NiTPP (HS)</t>
  </si>
  <si>
    <t>ZnTPP</t>
  </si>
  <si>
    <t>NiTPP-CO (LS)</t>
  </si>
  <si>
    <t>NiTPP-CO (HS)</t>
  </si>
  <si>
    <t>ZnTPP-CO</t>
  </si>
  <si>
    <t>CO</t>
  </si>
  <si>
    <t xml:space="preserve">Ground state </t>
  </si>
  <si>
    <t>Binding energy (Eh)</t>
  </si>
  <si>
    <t>S*T (Eh)</t>
  </si>
  <si>
    <t>Binding energy (eV)</t>
  </si>
  <si>
    <t>Binding energy (kJ/mol)</t>
  </si>
  <si>
    <t>Binding energy (kcal/mol)</t>
  </si>
  <si>
    <t>U (eV)</t>
  </si>
  <si>
    <t>H (eV)</t>
  </si>
  <si>
    <t>S*T (eV)</t>
  </si>
  <si>
    <t>G (eV)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</si>
</sst>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True&quot;;&quot;True&quot;;&quot;False&quot;"/>
  </numFmts>
  <fonts count="6" x14ac:knownFonts="1">
    <font>
      <sz val="11"/>
      <color theme="1"/>
      <name val="Calibri"/>
      <family val="2"/>
      <scheme val="minor"/>
    </font>
    <font>
      <sz val="11"/>
      <name val="Calibri"/>
      <family val="2"/>
    </font>
    <font>
      <sz val="11"/>
      <color theme="1"/>
      <name val="Calibri"/>
      <family val="2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</fills>
  <borders count="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8">
    <xf numFmtId="0" fontId="0" fillId="0" borderId="0" xfId="0"/>
    <xf numFmtId="0" fontId="2" fillId="0" borderId="0" xfId="0" applyFont="1"/>
    <xf numFmtId="164" fontId="2" fillId="0" borderId="0" xfId="0" applyNumberFormat="1" applyFont="1"/>
    <xf numFmtId="164" fontId="1" fillId="0" borderId="0" xfId="0" applyNumberFormat="1" applyFont="1"/>
    <xf numFmtId="0" fontId="2" fillId="0" borderId="1" xfId="0" applyFont="1" applyBorder="1"/>
    <xf numFmtId="0" fontId="2" fillId="0" borderId="3" xfId="0" applyFont="1" applyBorder="1"/>
    <xf numFmtId="0" fontId="2" fillId="0" borderId="2" xfId="0" applyFont="1" applyBorder="1"/>
    <xf numFmtId="0" fontId="4" fillId="3" borderId="0" xfId="2"/>
    <xf numFmtId="0" fontId="3" fillId="2" borderId="0" xfId="1"/>
    <xf numFmtId="0" fontId="1" fillId="0" borderId="0" xfId="0" applyFont="1" applyAlignment="1">
      <alignment vertical="center"/>
    </xf>
    <xf numFmtId="164" fontId="2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3" xfId="0" applyFont="1" applyBorder="1"/>
    <xf numFmtId="0" fontId="5" fillId="0" borderId="2" xfId="0" applyFont="1" applyBorder="1" applyAlignment="1">
      <alignment horizontal="center"/>
    </xf>
    <xf numFmtId="0" fontId="5" fillId="0" borderId="1" xfId="0" applyFont="1" applyBorder="1"/>
  </cellXfs>
  <cellStyles count="3">
    <cellStyle name="Bad" xfId="2" builtinId="27"/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4B4BBD-A5EE-4D5D-91E5-9B93AEEF801F}">
  <dimension ref="A1:K17"/>
  <sheetViews>
    <sheetView tabSelected="1" workbookViewId="0">
      <selection activeCell="A10" sqref="A10:H17"/>
    </sheetView>
  </sheetViews>
  <sheetFormatPr defaultRowHeight="15" x14ac:dyDescent="0.25"/>
  <cols>
    <col min="1" max="1" width="13.85546875" bestFit="1" customWidth="1"/>
    <col min="2" max="3" width="12.7109375" bestFit="1" customWidth="1"/>
    <col min="4" max="4" width="12" bestFit="1" customWidth="1"/>
    <col min="5" max="5" width="12.7109375" bestFit="1" customWidth="1"/>
    <col min="6" max="6" width="12.85546875" bestFit="1" customWidth="1"/>
    <col min="7" max="7" width="18.85546875" bestFit="1" customWidth="1"/>
    <col min="8" max="9" width="22.5703125" bestFit="1" customWidth="1"/>
    <col min="10" max="10" width="24.28515625" bestFit="1" customWidth="1"/>
    <col min="11" max="11" width="16" bestFit="1" customWidth="1"/>
  </cols>
  <sheetData>
    <row r="1" spans="1:11" x14ac:dyDescent="0.25">
      <c r="A1" s="5" t="s">
        <v>0</v>
      </c>
      <c r="B1" s="6" t="s">
        <v>1</v>
      </c>
      <c r="C1" s="6" t="s">
        <v>2</v>
      </c>
      <c r="D1" s="6" t="s">
        <v>13</v>
      </c>
      <c r="E1" s="6" t="s">
        <v>3</v>
      </c>
      <c r="F1" s="6" t="s">
        <v>11</v>
      </c>
      <c r="G1" s="6" t="s">
        <v>12</v>
      </c>
      <c r="H1" s="6" t="s">
        <v>14</v>
      </c>
      <c r="I1" s="6" t="s">
        <v>15</v>
      </c>
      <c r="J1" s="6" t="s">
        <v>16</v>
      </c>
      <c r="K1" s="1"/>
    </row>
    <row r="2" spans="1:11" x14ac:dyDescent="0.25">
      <c r="A2" s="4" t="s">
        <v>4</v>
      </c>
      <c r="B2" s="9">
        <f>-3416.70251255</f>
        <v>-3416.7025125499999</v>
      </c>
      <c r="C2" s="9">
        <v>-3416.70156834</v>
      </c>
      <c r="D2" s="9">
        <v>9.8560889999999998E-2</v>
      </c>
      <c r="E2" s="9">
        <v>-3416.8001292399999</v>
      </c>
      <c r="F2" s="2">
        <f>IF(B2&lt;B3, 1, 0)</f>
        <v>1</v>
      </c>
      <c r="G2" s="1"/>
    </row>
    <row r="3" spans="1:11" x14ac:dyDescent="0.25">
      <c r="A3" s="4" t="s">
        <v>5</v>
      </c>
      <c r="B3" s="9">
        <v>-3416.6945406499999</v>
      </c>
      <c r="C3" s="9">
        <v>-3416.69359644</v>
      </c>
      <c r="D3" s="9">
        <v>0.10071918000000001</v>
      </c>
      <c r="E3" s="9">
        <v>-3416.7943156199999</v>
      </c>
      <c r="F3" s="2">
        <f>IF(B2&lt;B3, 0, 1)</f>
        <v>0</v>
      </c>
      <c r="G3" s="1"/>
    </row>
    <row r="4" spans="1:11" x14ac:dyDescent="0.25">
      <c r="A4" s="4" t="s">
        <v>6</v>
      </c>
      <c r="B4" s="9">
        <v>-3687.72919671</v>
      </c>
      <c r="C4" s="9">
        <v>-3687.7282525000001</v>
      </c>
      <c r="D4" s="9">
        <v>0.10026572</v>
      </c>
      <c r="E4" s="9">
        <v>-3687.8285182200002</v>
      </c>
      <c r="F4" s="2">
        <v>1</v>
      </c>
      <c r="G4" s="1"/>
    </row>
    <row r="5" spans="1:11" x14ac:dyDescent="0.25">
      <c r="A5" s="4" t="s">
        <v>7</v>
      </c>
      <c r="B5" s="9">
        <v>-3529.79107144</v>
      </c>
      <c r="C5" s="9">
        <v>-3529.7901272300001</v>
      </c>
      <c r="D5" s="9">
        <v>0.10502698000000001</v>
      </c>
      <c r="E5" s="9">
        <v>-3529.8951542099999</v>
      </c>
      <c r="F5" s="2">
        <f>IF(B5&lt;B6,1,0)</f>
        <v>0</v>
      </c>
      <c r="G5" s="7">
        <f>C5-MIN($C$2:$C$3)-$C$8</f>
        <v>-9.1793300000517775E-3</v>
      </c>
      <c r="H5" s="7">
        <f>G5*27.2114</f>
        <v>-0.24978242036340895</v>
      </c>
      <c r="I5" s="7">
        <f>2625.5*G5</f>
        <v>-24.100330915135942</v>
      </c>
      <c r="J5" s="7">
        <f>627.5*G5</f>
        <v>-5.7600295750324904</v>
      </c>
    </row>
    <row r="6" spans="1:11" x14ac:dyDescent="0.25">
      <c r="A6" s="4" t="s">
        <v>8</v>
      </c>
      <c r="B6" s="9">
        <v>-3529.7947763000002</v>
      </c>
      <c r="C6" s="9">
        <v>-3529.7938320899998</v>
      </c>
      <c r="D6" s="9">
        <v>0.10584505</v>
      </c>
      <c r="E6" s="9">
        <v>-3529.8996771500001</v>
      </c>
      <c r="F6" s="2">
        <f>IF(B6&lt;B5, 1, 0)</f>
        <v>1</v>
      </c>
      <c r="G6" s="8">
        <f>C6-MIN($C$2:$C$3)-$C$8</f>
        <v>-1.2884189999795126E-2</v>
      </c>
      <c r="H6" s="8">
        <f t="shared" ref="H6:H7" si="0">G6*27.2114</f>
        <v>-0.3505968477604251</v>
      </c>
      <c r="I6" s="8">
        <f>2625.5*G6</f>
        <v>-33.827440844462103</v>
      </c>
      <c r="J6" s="8">
        <f t="shared" ref="J6:J7" si="1">627.5*G6</f>
        <v>-8.0848292248714415</v>
      </c>
    </row>
    <row r="7" spans="1:11" x14ac:dyDescent="0.25">
      <c r="A7" s="4" t="s">
        <v>9</v>
      </c>
      <c r="B7" s="9">
        <v>-3800.8196662700002</v>
      </c>
      <c r="C7" s="9">
        <v>-3800.8187220599998</v>
      </c>
      <c r="D7" s="9">
        <v>0.10770947</v>
      </c>
      <c r="E7" s="9">
        <v>-3800.9264315300002</v>
      </c>
      <c r="F7" s="2">
        <v>1</v>
      </c>
      <c r="G7" s="8">
        <f>C7-$C$4-$C$8</f>
        <v>-1.108999999974003E-2</v>
      </c>
      <c r="H7" s="8">
        <f t="shared" si="0"/>
        <v>-0.30177442599292587</v>
      </c>
      <c r="I7" s="8">
        <f t="shared" ref="I7" si="2">2625.5*G7</f>
        <v>-29.116794999317449</v>
      </c>
      <c r="J7" s="8">
        <f t="shared" si="1"/>
        <v>-6.9589749998368688</v>
      </c>
    </row>
    <row r="8" spans="1:11" x14ac:dyDescent="0.25">
      <c r="A8" s="4" t="s">
        <v>10</v>
      </c>
      <c r="B8" s="9">
        <v>-113.08032377000001</v>
      </c>
      <c r="C8" s="9">
        <v>-113.07937956000001</v>
      </c>
      <c r="D8" s="9">
        <v>2.2427760000000001E-2</v>
      </c>
      <c r="E8" s="9">
        <v>-113.10180732000001</v>
      </c>
      <c r="F8" s="3">
        <v>1</v>
      </c>
      <c r="G8" s="1"/>
    </row>
    <row r="10" spans="1:11" x14ac:dyDescent="0.25">
      <c r="A10" s="15" t="s">
        <v>0</v>
      </c>
      <c r="B10" s="16" t="s">
        <v>17</v>
      </c>
      <c r="C10" s="16" t="s">
        <v>18</v>
      </c>
      <c r="D10" s="16" t="s">
        <v>19</v>
      </c>
      <c r="E10" s="16" t="s">
        <v>20</v>
      </c>
      <c r="F10" s="16" t="s">
        <v>11</v>
      </c>
      <c r="G10" s="16" t="s">
        <v>14</v>
      </c>
      <c r="H10" s="16" t="s">
        <v>15</v>
      </c>
    </row>
    <row r="11" spans="1:11" x14ac:dyDescent="0.25">
      <c r="A11" s="17" t="s">
        <v>4</v>
      </c>
      <c r="B11" s="12">
        <f>B2*27.2114</f>
        <v>-92973.258750003079</v>
      </c>
      <c r="C11" s="12">
        <f>C2*27.2114</f>
        <v>-92973.233056727084</v>
      </c>
      <c r="D11" s="12">
        <f t="shared" ref="D11:E11" si="3">D2*27.2114</f>
        <v>2.681979802146</v>
      </c>
      <c r="E11" s="12">
        <f t="shared" si="3"/>
        <v>-92975.915036801336</v>
      </c>
      <c r="F11" s="10">
        <f>IF(B11&lt;B12, 1, 0)</f>
        <v>1</v>
      </c>
      <c r="G11" s="13"/>
      <c r="H11" s="14"/>
    </row>
    <row r="12" spans="1:11" x14ac:dyDescent="0.25">
      <c r="A12" s="17" t="s">
        <v>5</v>
      </c>
      <c r="B12" s="12">
        <f t="shared" ref="B12:E12" si="4">B3*27.2114</f>
        <v>-92973.041823443418</v>
      </c>
      <c r="C12" s="12">
        <f t="shared" si="4"/>
        <v>-92973.016130167423</v>
      </c>
      <c r="D12" s="12">
        <f t="shared" si="4"/>
        <v>2.7407098946520003</v>
      </c>
      <c r="E12" s="12">
        <f t="shared" si="4"/>
        <v>-92975.756840062066</v>
      </c>
      <c r="F12" s="10">
        <f>IF(B11&lt;B12, 0, 1)</f>
        <v>0</v>
      </c>
      <c r="G12" s="13"/>
      <c r="H12" s="14"/>
    </row>
    <row r="13" spans="1:11" x14ac:dyDescent="0.25">
      <c r="A13" s="17" t="s">
        <v>6</v>
      </c>
      <c r="B13" s="12">
        <f t="shared" ref="B13:E13" si="5">B4*27.2114</f>
        <v>-100348.2742633545</v>
      </c>
      <c r="C13" s="12">
        <f t="shared" si="5"/>
        <v>-100348.2485700785</v>
      </c>
      <c r="D13" s="12">
        <f t="shared" si="5"/>
        <v>2.7283706132080003</v>
      </c>
      <c r="E13" s="12">
        <f t="shared" si="5"/>
        <v>-100350.97694069172</v>
      </c>
      <c r="F13" s="10">
        <v>1</v>
      </c>
      <c r="G13" s="13"/>
      <c r="H13" s="14"/>
    </row>
    <row r="14" spans="1:11" x14ac:dyDescent="0.25">
      <c r="A14" s="17" t="s">
        <v>7</v>
      </c>
      <c r="B14" s="12">
        <f t="shared" ref="B14:E14" si="6">B5*27.2114</f>
        <v>-96050.556761382424</v>
      </c>
      <c r="C14" s="12">
        <f t="shared" si="6"/>
        <v>-96050.531068106429</v>
      </c>
      <c r="D14" s="12">
        <f t="shared" si="6"/>
        <v>2.8579311635720002</v>
      </c>
      <c r="E14" s="12">
        <f t="shared" si="6"/>
        <v>-96053.388999269999</v>
      </c>
      <c r="F14" s="10">
        <f>IF(B14&lt;B15,1,0)</f>
        <v>0</v>
      </c>
      <c r="G14">
        <f>C14-MIN($C$11:$C$12)-$C$17</f>
        <v>-0.24978242036104348</v>
      </c>
      <c r="H14">
        <f>G14/27.2114*2625.5</f>
        <v>-24.100330914907712</v>
      </c>
    </row>
    <row r="15" spans="1:11" x14ac:dyDescent="0.25">
      <c r="A15" s="17" t="s">
        <v>8</v>
      </c>
      <c r="B15" s="12">
        <f t="shared" ref="B15:E15" si="7">B6*27.2114</f>
        <v>-96050.657575809833</v>
      </c>
      <c r="C15" s="12">
        <f t="shared" si="7"/>
        <v>-96050.631882533824</v>
      </c>
      <c r="D15" s="12">
        <f t="shared" si="7"/>
        <v>2.88019199357</v>
      </c>
      <c r="E15" s="12">
        <f t="shared" si="7"/>
        <v>-96053.512074799524</v>
      </c>
      <c r="F15" s="10">
        <f>IF(B15&lt;B14, 1, 0)</f>
        <v>1</v>
      </c>
      <c r="G15">
        <f>C15-MIN($C$11:$C$12)-$C$17</f>
        <v>-0.35059684775569622</v>
      </c>
      <c r="H15">
        <f t="shared" ref="H15:H16" si="8">G15/27.2114*2625.5</f>
        <v>-33.827440844005835</v>
      </c>
    </row>
    <row r="16" spans="1:11" x14ac:dyDescent="0.25">
      <c r="A16" s="17" t="s">
        <v>9</v>
      </c>
      <c r="B16" s="12">
        <f t="shared" ref="B16:E16" si="9">B7*27.2114</f>
        <v>-103425.62426673948</v>
      </c>
      <c r="C16" s="12">
        <f t="shared" si="9"/>
        <v>-103425.59857346349</v>
      </c>
      <c r="D16" s="12">
        <f t="shared" si="9"/>
        <v>2.930925471958</v>
      </c>
      <c r="E16" s="12">
        <f t="shared" si="9"/>
        <v>-103428.52949893544</v>
      </c>
      <c r="F16" s="10">
        <v>1</v>
      </c>
      <c r="G16">
        <f>C16-MIN($C$13)-$C$17</f>
        <v>-0.30177442600052018</v>
      </c>
      <c r="H16">
        <f t="shared" si="8"/>
        <v>-29.116795000050189</v>
      </c>
    </row>
    <row r="17" spans="1:8" x14ac:dyDescent="0.25">
      <c r="A17" s="17" t="s">
        <v>10</v>
      </c>
      <c r="B17" s="12">
        <f t="shared" ref="B17:E17" si="10">B8*27.2114</f>
        <v>-3077.0739222349785</v>
      </c>
      <c r="C17" s="12">
        <f t="shared" si="10"/>
        <v>-3077.0482289589845</v>
      </c>
      <c r="D17" s="12">
        <f t="shared" si="10"/>
        <v>0.61029074846400011</v>
      </c>
      <c r="E17" s="12">
        <f t="shared" si="10"/>
        <v>-3077.6585197074482</v>
      </c>
      <c r="F17" s="11">
        <v>1</v>
      </c>
      <c r="G17" s="13"/>
      <c r="H17" s="1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Jelco Albertsma</dc:creator>
  <cp:lastModifiedBy>Jelco Albertsma</cp:lastModifiedBy>
  <dcterms:created xsi:type="dcterms:W3CDTF">2024-04-23T07:03:18Z</dcterms:created>
  <dcterms:modified xsi:type="dcterms:W3CDTF">2024-05-29T09:23:22Z</dcterms:modified>
</cp:coreProperties>
</file>